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Bletzer\Hilfskräfte\Infos Hilfskräfte\Überarbeitete Unterlagen Januar 2024\"/>
    </mc:Choice>
  </mc:AlternateContent>
  <xr:revisionPtr revIDLastSave="0" documentId="8_{88E59DA5-D78A-4C02-9266-BF5317AFE127}" xr6:coauthVersionLast="36" xr6:coauthVersionMax="36" xr10:uidLastSave="{00000000-0000-0000-0000-000000000000}"/>
  <bookViews>
    <workbookView xWindow="0" yWindow="0" windowWidth="26055" windowHeight="106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 s="1"/>
  <c r="E31" i="1" s="1"/>
  <c r="F31" i="1" s="1"/>
  <c r="C29" i="1"/>
  <c r="D29" i="1" s="1"/>
  <c r="H29" i="1" s="1"/>
  <c r="K29" i="1" s="1"/>
  <c r="K28" i="1"/>
  <c r="E28" i="1"/>
  <c r="D28" i="1"/>
  <c r="H28" i="1" s="1"/>
  <c r="F28" i="1" s="1"/>
  <c r="C28" i="1"/>
  <c r="C27" i="1"/>
  <c r="D27" i="1" s="1"/>
  <c r="H26" i="1"/>
  <c r="K26" i="1" s="1"/>
  <c r="F26" i="1"/>
  <c r="C26" i="1"/>
  <c r="D26" i="1" s="1"/>
  <c r="E26" i="1" s="1"/>
  <c r="C25" i="1"/>
  <c r="D25" i="1" s="1"/>
  <c r="H25" i="1" s="1"/>
  <c r="K25" i="1" s="1"/>
  <c r="K24" i="1"/>
  <c r="E24" i="1"/>
  <c r="D24" i="1"/>
  <c r="H24" i="1" s="1"/>
  <c r="F24" i="1" s="1"/>
  <c r="C24" i="1"/>
  <c r="C23" i="1"/>
  <c r="D23" i="1" s="1"/>
  <c r="H22" i="1"/>
  <c r="K22" i="1" s="1"/>
  <c r="F22" i="1"/>
  <c r="C22" i="1"/>
  <c r="D22" i="1" s="1"/>
  <c r="E22" i="1" s="1"/>
  <c r="C21" i="1"/>
  <c r="D21" i="1" s="1"/>
  <c r="H21" i="1" s="1"/>
  <c r="K21" i="1" s="1"/>
  <c r="K20" i="1"/>
  <c r="E20" i="1"/>
  <c r="D20" i="1"/>
  <c r="H20" i="1" s="1"/>
  <c r="F20" i="1" s="1"/>
  <c r="C20" i="1"/>
  <c r="C19" i="1"/>
  <c r="D19" i="1" s="1"/>
  <c r="H18" i="1"/>
  <c r="K18" i="1" s="1"/>
  <c r="F18" i="1"/>
  <c r="C18" i="1"/>
  <c r="D18" i="1" s="1"/>
  <c r="E18" i="1" s="1"/>
  <c r="C17" i="1"/>
  <c r="D17" i="1" s="1"/>
  <c r="H17" i="1" s="1"/>
  <c r="K17" i="1" s="1"/>
  <c r="K16" i="1"/>
  <c r="E16" i="1"/>
  <c r="D16" i="1"/>
  <c r="H16" i="1" s="1"/>
  <c r="F16" i="1" s="1"/>
  <c r="C16" i="1"/>
  <c r="D15" i="1"/>
  <c r="H15" i="1" s="1"/>
  <c r="C15" i="1"/>
  <c r="D14" i="1"/>
  <c r="E14" i="1" s="1"/>
  <c r="C14" i="1"/>
  <c r="H13" i="1"/>
  <c r="K13" i="1" s="1"/>
  <c r="F13" i="1"/>
  <c r="E13" i="1"/>
  <c r="C13" i="1"/>
  <c r="D13" i="1" s="1"/>
  <c r="H31" i="1" l="1"/>
  <c r="P31" i="1" s="1"/>
  <c r="F15" i="1"/>
  <c r="K15" i="1"/>
  <c r="E19" i="1"/>
  <c r="H19" i="1"/>
  <c r="E23" i="1"/>
  <c r="H23" i="1"/>
  <c r="E27" i="1"/>
  <c r="H27" i="1"/>
  <c r="E15" i="1"/>
  <c r="H14" i="1"/>
  <c r="E17" i="1"/>
  <c r="E21" i="1"/>
  <c r="E25" i="1"/>
  <c r="E29" i="1"/>
  <c r="F17" i="1"/>
  <c r="F21" i="1"/>
  <c r="F25" i="1"/>
  <c r="F29" i="1"/>
  <c r="N31" i="1" l="1"/>
  <c r="K31" i="1"/>
  <c r="L31" i="1" s="1"/>
  <c r="O31" i="1"/>
  <c r="M31" i="1"/>
  <c r="F27" i="1"/>
  <c r="K27" i="1"/>
  <c r="F19" i="1"/>
  <c r="K19" i="1"/>
  <c r="F23" i="1"/>
  <c r="K23" i="1"/>
  <c r="K14" i="1"/>
  <c r="F14" i="1"/>
  <c r="O25" i="1"/>
  <c r="O20" i="1"/>
  <c r="O18" i="1"/>
  <c r="O23" i="1"/>
  <c r="O26" i="1"/>
  <c r="O19" i="1"/>
  <c r="O15" i="1"/>
  <c r="O21" i="1"/>
  <c r="O14" i="1"/>
  <c r="O24" i="1"/>
  <c r="O22" i="1"/>
  <c r="O28" i="1"/>
  <c r="O29" i="1"/>
  <c r="O27" i="1"/>
  <c r="O17" i="1"/>
  <c r="O13" i="1"/>
  <c r="O16" i="1"/>
  <c r="N22" i="1"/>
  <c r="N26" i="1"/>
  <c r="N19" i="1"/>
  <c r="N16" i="1"/>
  <c r="N17" i="1"/>
  <c r="N15" i="1"/>
  <c r="N25" i="1"/>
  <c r="N20" i="1"/>
  <c r="N23" i="1"/>
  <c r="N21" i="1"/>
  <c r="N18" i="1"/>
  <c r="N29" i="1"/>
  <c r="N24" i="1"/>
  <c r="N14" i="1"/>
  <c r="N27" i="1"/>
  <c r="N13" i="1"/>
  <c r="N28" i="1"/>
  <c r="M17" i="1"/>
  <c r="M18" i="1"/>
  <c r="M21" i="1"/>
  <c r="M15" i="1"/>
  <c r="M28" i="1"/>
  <c r="M29" i="1"/>
  <c r="M14" i="1"/>
  <c r="M25" i="1"/>
  <c r="M24" i="1"/>
  <c r="M26" i="1"/>
  <c r="M22" i="1"/>
  <c r="M16" i="1"/>
  <c r="M23" i="1"/>
  <c r="M27" i="1"/>
  <c r="M20" i="1"/>
  <c r="M13" i="1"/>
  <c r="M19" i="1"/>
  <c r="P21" i="1"/>
  <c r="P20" i="1"/>
  <c r="P24" i="1"/>
  <c r="P23" i="1"/>
  <c r="P28" i="1"/>
  <c r="P22" i="1"/>
  <c r="P15" i="1"/>
  <c r="P16" i="1"/>
  <c r="P17" i="1"/>
  <c r="P18" i="1"/>
  <c r="P19" i="1"/>
  <c r="P29" i="1"/>
  <c r="P25" i="1"/>
  <c r="P27" i="1"/>
  <c r="P14" i="1"/>
  <c r="P13" i="1"/>
  <c r="P26" i="1"/>
  <c r="L26" i="1"/>
  <c r="L24" i="1"/>
  <c r="L25" i="1"/>
  <c r="L20" i="1"/>
  <c r="L15" i="1"/>
  <c r="L16" i="1"/>
  <c r="L17" i="1"/>
  <c r="L18" i="1"/>
  <c r="L22" i="1"/>
  <c r="L14" i="1"/>
  <c r="L23" i="1"/>
  <c r="L27" i="1"/>
  <c r="L19" i="1"/>
  <c r="L29" i="1"/>
  <c r="L21" i="1"/>
  <c r="L13" i="1"/>
  <c r="L28" i="1"/>
</calcChain>
</file>

<file path=xl/sharedStrings.xml><?xml version="1.0" encoding="utf-8"?>
<sst xmlns="http://schemas.openxmlformats.org/spreadsheetml/2006/main" count="72" uniqueCount="36">
  <si>
    <t>Urlaubsanspruch nach Bundesurlaubsgesetz:</t>
  </si>
  <si>
    <t>24 Werktage (= 20 Arbeitstage)</t>
  </si>
  <si>
    <t xml:space="preserve">Stundenzahl pro Monat geteilt durch 4,348          
Wochenarbeitszeit geteilt durch 5                        
Tagesarbeitszeit multipliziert mit den Urlaubtagen    </t>
  </si>
  <si>
    <t xml:space="preserve"> = Wochenarbeitszeit
 = Tagesarbeitszeit
 = Urlaubsanspruch</t>
  </si>
  <si>
    <t>vereinbarte
Arbeitsstunden</t>
  </si>
  <si>
    <t>vereinbarte Arteitsstunden
(in Minuten)</t>
  </si>
  <si>
    <t>Tagesarbeitszeit
(in Minuten 
gerundet)</t>
  </si>
  <si>
    <r>
      <t xml:space="preserve">Tages-
arbeitszeit
</t>
    </r>
    <r>
      <rPr>
        <b/>
        <sz val="8"/>
        <color theme="1"/>
        <rFont val="Arial"/>
        <family val="2"/>
      </rPr>
      <t>(Stunden:Minuten)</t>
    </r>
  </si>
  <si>
    <t>Urlaubsanspruch</t>
  </si>
  <si>
    <t>Gesamturlaubsanspruch in "Stunden:Minuten"</t>
  </si>
  <si>
    <t>bei Beschäftigungsdauer</t>
  </si>
  <si>
    <t>unter 6 Monaten oder Ausscheiden bis 30.06.</t>
  </si>
  <si>
    <t>pro Jahr</t>
  </si>
  <si>
    <t>pro Monat</t>
  </si>
  <si>
    <t>Monate</t>
  </si>
  <si>
    <t>Stunden:Minuten</t>
  </si>
  <si>
    <t>Spalte1</t>
  </si>
  <si>
    <t>Spalte2</t>
  </si>
  <si>
    <t>Spalte22</t>
  </si>
  <si>
    <t>Spalte23</t>
  </si>
  <si>
    <t>Spalte24</t>
  </si>
  <si>
    <t>Spalte422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</si>
  <si>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</si>
  <si>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</si>
  <si>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</si>
  <si>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</si>
  <si>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</si>
  <si>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</si>
  <si>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</si>
  <si>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</si>
  <si>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</si>
  <si>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</si>
  <si>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 xml:space="preserve"> =</t>
  </si>
  <si>
    <t>Achtung:</t>
  </si>
  <si>
    <t>Berechnung Urlaubsanspruch bei flexibler Arbeitszeit (= keine bestimmte Wochenarbeitstage)</t>
  </si>
  <si>
    <t xml:space="preserve"> - Nach erfüllter Wartezeit (6 Monate) besteht grundsätzlich der volle Urlaubsanspruch (§ 4 BUrlG).
 - Bei einem Ausscheiden nach dem 30.06. besteht der volle Urlaubsanspruch. 
    Wer jedoch in der ersten Jahreshälfte ausscheidet, hat für dieses Jahr nur einen anteiligen Urlaubsanspruch (§ 5 Abs. 1 c BUrlG).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</si>
</sst>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/>
    <xf numFmtId="164" fontId="0" fillId="0" borderId="7" xfId="0" applyNumberFormat="1" applyBorder="1"/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0" fontId="3" fillId="2" borderId="15" xfId="0" applyFont="1" applyFill="1" applyBorder="1" applyProtection="1">
      <protection locked="0"/>
    </xf>
    <xf numFmtId="0" fontId="0" fillId="0" borderId="16" xfId="0" applyFont="1" applyBorder="1"/>
    <xf numFmtId="164" fontId="0" fillId="0" borderId="17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6" xfId="0" applyNumberFormat="1" applyFont="1" applyBorder="1" applyAlignment="1"/>
    <xf numFmtId="0" fontId="1" fillId="0" borderId="0" xfId="0" applyFont="1"/>
    <xf numFmtId="0" fontId="0" fillId="0" borderId="0" xfId="0" applyAlignment="1">
      <alignment horizontal="left" vertical="top" wrapText="1"/>
    </xf>
    <xf numFmtId="0" fontId="2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6" xfId="0" applyBorder="1" applyProtection="1"/>
    <xf numFmtId="0" fontId="3" fillId="0" borderId="2" xfId="0" applyFont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Border="1" applyProtection="1"/>
    <xf numFmtId="164" fontId="0" fillId="0" borderId="6" xfId="0" applyNumberForma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/>
    <xf numFmtId="164" fontId="0" fillId="0" borderId="7" xfId="0" applyNumberFormat="1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0" borderId="8" xfId="0" applyBorder="1" applyProtection="1"/>
    <xf numFmtId="164" fontId="0" fillId="0" borderId="10" xfId="0" applyNumberForma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/>
    <xf numFmtId="0" fontId="0" fillId="0" borderId="10" xfId="0" applyBorder="1" applyAlignment="1" applyProtection="1"/>
    <xf numFmtId="164" fontId="0" fillId="0" borderId="12" xfId="0" applyNumberFormat="1" applyBorder="1" applyProtection="1"/>
  </cellXfs>
  <cellStyles count="1">
    <cellStyle name="Standard" xfId="0" builtinId="0"/>
  </cellStyles>
  <dxfs count="18">
    <dxf>
      <numFmt numFmtId="164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164" formatCode="[h]:mm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protection locked="1" hidden="0"/>
    </dxf>
    <dxf>
      <alignment horizontal="general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h]:mm"/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h:mm;@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h]:mm"/>
      <alignment horizontal="center" vertical="bottom" textRotation="0" wrapText="0" indent="0" justifyLastLine="0" shrinkToFit="0" readingOrder="0"/>
      <protection locked="1" hidden="0"/>
    </dxf>
    <dxf>
      <numFmt numFmtId="164" formatCode="[h]:mm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3" displayName="Tabelle13" ref="A12:P29" totalsRowShown="0" headerRowDxfId="17" dataDxfId="16">
  <autoFilter ref="A12:P29" xr:uid="{00000000-0009-0000-0100-000001000000}"/>
  <tableColumns count="16">
    <tableColumn id="1" xr3:uid="{00000000-0010-0000-0000-000001000000}" name="Spalte1" dataDxfId="15"/>
    <tableColumn id="2" xr3:uid="{00000000-0010-0000-0000-000002000000}" name="Spalte2" dataDxfId="14"/>
    <tableColumn id="19" xr3:uid="{00000000-0010-0000-0000-000013000000}" name="Spalte22" dataDxfId="13">
      <calculatedColumnFormula>Tabelle13[[#This Row],[Spalte1]]*60</calculatedColumnFormula>
    </tableColumn>
    <tableColumn id="20" xr3:uid="{00000000-0010-0000-0000-000014000000}" name="Spalte23" dataDxfId="12">
      <calculatedColumnFormula>ROUND(Tabelle13[[#This Row],[Spalte22]]/4.348/5,0)</calculatedColumnFormula>
    </tableColumn>
    <tableColumn id="21" xr3:uid="{00000000-0010-0000-0000-000015000000}" name="Spalte24" dataDxfId="11">
      <calculatedColumnFormula>TIME(0,Tabelle13[[#This Row],[Spalte23]],0)</calculatedColumnFormula>
    </tableColumn>
    <tableColumn id="23" xr3:uid="{00000000-0010-0000-0000-000017000000}" name="Spalte422" dataDxfId="10">
      <calculatedColumnFormula>Tabelle13[[#This Row],[Spalte7]]*12</calculatedColumnFormula>
    </tableColumn>
    <tableColumn id="6" xr3:uid="{00000000-0010-0000-0000-000006000000}" name="Spalte6" dataDxfId="9"/>
    <tableColumn id="7" xr3:uid="{00000000-0010-0000-0000-000007000000}" name="Spalte7" dataDxfId="8">
      <calculatedColumnFormula>TIME(0,ROUND(Tabelle13[[#This Row],[Spalte23]]*20/12,0),0)</calculatedColumnFormula>
    </tableColumn>
    <tableColumn id="8" xr3:uid="{00000000-0010-0000-0000-000008000000}" name="Spalte8" dataDxfId="7"/>
    <tableColumn id="9" xr3:uid="{00000000-0010-0000-0000-000009000000}" name="Spalte9" dataDxfId="6"/>
    <tableColumn id="10" xr3:uid="{00000000-0010-0000-0000-00000A000000}" name="Spalte10" dataDxfId="5">
      <calculatedColumnFormula>Tabelle13[[#This Row],[Spalte7]]</calculatedColumnFormula>
    </tableColumn>
    <tableColumn id="11" xr3:uid="{00000000-0010-0000-0000-00000B000000}" name="Spalte11" dataDxfId="4">
      <calculatedColumnFormula>Tabelle13[[#This Row],[Spalte10]]*L$13</calculatedColumnFormula>
    </tableColumn>
    <tableColumn id="12" xr3:uid="{00000000-0010-0000-0000-00000C000000}" name="Spalte12" dataDxfId="3">
      <calculatedColumnFormula>Tabelle13[[#This Row],[Spalte10]]*M$13</calculatedColumnFormula>
    </tableColumn>
    <tableColumn id="13" xr3:uid="{00000000-0010-0000-0000-00000D000000}" name="Spalte13" dataDxfId="2">
      <calculatedColumnFormula>Tabelle13[[#This Row],[Spalte10]]*N$13</calculatedColumnFormula>
    </tableColumn>
    <tableColumn id="14" xr3:uid="{00000000-0010-0000-0000-00000E000000}" name="Spalte14" dataDxfId="1">
      <calculatedColumnFormula>Tabelle13[[#This Row],[Spalte10]]*O$13</calculatedColumnFormula>
    </tableColumn>
    <tableColumn id="15" xr3:uid="{00000000-0010-0000-0000-00000F000000}" name="Spalte15" dataDxfId="0">
      <calculatedColumnFormula>Tabelle13[[#This Row],[Spalte10]]*P$13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A31" sqref="A31"/>
    </sheetView>
  </sheetViews>
  <sheetFormatPr baseColWidth="10" defaultRowHeight="15" x14ac:dyDescent="0.25"/>
  <cols>
    <col min="1" max="1" width="8" customWidth="1"/>
    <col min="2" max="2" width="11.5703125" customWidth="1"/>
    <col min="3" max="4" width="0" hidden="1" customWidth="1"/>
    <col min="5" max="5" width="15.28515625" customWidth="1"/>
    <col min="6" max="6" width="17.42578125" customWidth="1"/>
    <col min="7" max="7" width="5.7109375" customWidth="1"/>
    <col min="10" max="10" width="4.85546875" customWidth="1"/>
    <col min="11" max="16" width="8.5703125" customWidth="1"/>
  </cols>
  <sheetData>
    <row r="1" spans="1:16" x14ac:dyDescent="0.25">
      <c r="A1" s="21" t="s">
        <v>34</v>
      </c>
      <c r="B1" s="22"/>
      <c r="C1" s="22"/>
      <c r="D1" s="22"/>
      <c r="E1" s="22"/>
      <c r="F1" s="22"/>
      <c r="G1" s="23"/>
      <c r="H1" s="24"/>
      <c r="I1" s="24"/>
      <c r="J1" s="22"/>
      <c r="K1" s="22"/>
      <c r="L1" s="25"/>
      <c r="M1" s="25"/>
      <c r="N1" s="25"/>
      <c r="O1" s="25"/>
      <c r="P1" s="25"/>
    </row>
    <row r="2" spans="1:16" x14ac:dyDescent="0.25">
      <c r="A2" s="22"/>
      <c r="B2" s="22"/>
      <c r="C2" s="22"/>
      <c r="D2" s="22"/>
      <c r="E2" s="22"/>
      <c r="F2" s="22"/>
      <c r="G2" s="23"/>
      <c r="H2" s="24"/>
      <c r="I2" s="24"/>
      <c r="J2" s="22"/>
      <c r="K2" s="22"/>
      <c r="L2" s="26"/>
      <c r="M2" s="26"/>
      <c r="N2" s="26"/>
      <c r="O2" s="26"/>
      <c r="P2" s="26"/>
    </row>
    <row r="3" spans="1:16" x14ac:dyDescent="0.25">
      <c r="A3" s="27" t="s">
        <v>0</v>
      </c>
      <c r="B3" s="22"/>
      <c r="C3" s="22"/>
      <c r="D3" s="22"/>
      <c r="E3" s="22"/>
      <c r="F3" s="22"/>
      <c r="G3" s="27" t="s">
        <v>1</v>
      </c>
      <c r="H3" s="24"/>
      <c r="I3" s="24"/>
      <c r="J3" s="22"/>
      <c r="K3" s="22"/>
      <c r="L3" s="26"/>
      <c r="M3" s="26"/>
      <c r="N3" s="26"/>
      <c r="O3" s="26"/>
      <c r="P3" s="26"/>
    </row>
    <row r="4" spans="1:16" x14ac:dyDescent="0.25">
      <c r="A4" s="26"/>
      <c r="B4" s="26"/>
      <c r="C4" s="26"/>
      <c r="D4" s="26"/>
      <c r="E4" s="26"/>
      <c r="F4" s="26"/>
      <c r="G4" s="28"/>
      <c r="H4" s="29"/>
      <c r="I4" s="29"/>
      <c r="J4" s="26"/>
      <c r="K4" s="26"/>
      <c r="L4" s="26"/>
      <c r="M4" s="26"/>
      <c r="N4" s="26"/>
      <c r="O4" s="26"/>
      <c r="P4" s="26"/>
    </row>
    <row r="5" spans="1:16" ht="51" customHeight="1" x14ac:dyDescent="0.25">
      <c r="A5" s="30" t="s">
        <v>2</v>
      </c>
      <c r="B5" s="30"/>
      <c r="C5" s="30"/>
      <c r="D5" s="30"/>
      <c r="E5" s="30"/>
      <c r="F5" s="30"/>
      <c r="G5" s="30" t="s">
        <v>3</v>
      </c>
      <c r="H5" s="31"/>
      <c r="I5" s="31"/>
      <c r="J5" s="31"/>
      <c r="K5" s="31"/>
      <c r="L5" s="31"/>
      <c r="M5" s="31"/>
      <c r="N5" s="31"/>
      <c r="O5" s="31"/>
      <c r="P5" s="31"/>
    </row>
    <row r="6" spans="1:16" ht="15.75" thickBot="1" x14ac:dyDescent="0.3">
      <c r="A6" s="26"/>
      <c r="B6" s="26"/>
      <c r="C6" s="26"/>
      <c r="D6" s="26"/>
      <c r="E6" s="26"/>
      <c r="F6" s="26"/>
      <c r="G6" s="28"/>
      <c r="H6" s="29"/>
      <c r="I6" s="29"/>
      <c r="J6" s="26"/>
      <c r="K6" s="26"/>
      <c r="L6" s="26"/>
      <c r="M6" s="26"/>
      <c r="N6" s="26"/>
      <c r="O6" s="26"/>
      <c r="P6" s="26"/>
    </row>
    <row r="7" spans="1:16" x14ac:dyDescent="0.25">
      <c r="A7" s="32" t="s">
        <v>4</v>
      </c>
      <c r="B7" s="33"/>
      <c r="C7" s="34" t="s">
        <v>5</v>
      </c>
      <c r="D7" s="35" t="s">
        <v>6</v>
      </c>
      <c r="E7" s="36" t="s">
        <v>7</v>
      </c>
      <c r="F7" s="37" t="s">
        <v>8</v>
      </c>
      <c r="G7" s="37"/>
      <c r="H7" s="37"/>
      <c r="I7" s="38"/>
      <c r="J7" s="26"/>
      <c r="K7" s="39" t="s">
        <v>9</v>
      </c>
      <c r="L7" s="40"/>
      <c r="M7" s="40"/>
      <c r="N7" s="40"/>
      <c r="O7" s="40"/>
      <c r="P7" s="41"/>
    </row>
    <row r="8" spans="1:16" x14ac:dyDescent="0.25">
      <c r="A8" s="32"/>
      <c r="B8" s="33"/>
      <c r="C8" s="34"/>
      <c r="D8" s="35"/>
      <c r="E8" s="42"/>
      <c r="F8" s="43"/>
      <c r="G8" s="43"/>
      <c r="H8" s="43"/>
      <c r="I8" s="44"/>
      <c r="J8" s="26"/>
      <c r="K8" s="45" t="s">
        <v>10</v>
      </c>
      <c r="L8" s="46"/>
      <c r="M8" s="46"/>
      <c r="N8" s="46"/>
      <c r="O8" s="46"/>
      <c r="P8" s="47"/>
    </row>
    <row r="9" spans="1:16" x14ac:dyDescent="0.25">
      <c r="A9" s="32"/>
      <c r="B9" s="33"/>
      <c r="C9" s="34"/>
      <c r="D9" s="35"/>
      <c r="E9" s="42"/>
      <c r="F9" s="43"/>
      <c r="G9" s="43"/>
      <c r="H9" s="43"/>
      <c r="I9" s="44"/>
      <c r="J9" s="26"/>
      <c r="K9" s="39" t="s">
        <v>11</v>
      </c>
      <c r="L9" s="40"/>
      <c r="M9" s="40"/>
      <c r="N9" s="40"/>
      <c r="O9" s="40"/>
      <c r="P9" s="41"/>
    </row>
    <row r="10" spans="1:16" x14ac:dyDescent="0.25">
      <c r="A10" s="32"/>
      <c r="B10" s="33"/>
      <c r="C10" s="34"/>
      <c r="D10" s="35"/>
      <c r="E10" s="42"/>
      <c r="F10" s="23" t="s">
        <v>12</v>
      </c>
      <c r="G10" s="46" t="s">
        <v>13</v>
      </c>
      <c r="H10" s="46"/>
      <c r="I10" s="48"/>
      <c r="J10" s="26"/>
      <c r="K10" s="45" t="s">
        <v>14</v>
      </c>
      <c r="L10" s="46"/>
      <c r="M10" s="46"/>
      <c r="N10" s="46"/>
      <c r="O10" s="46"/>
      <c r="P10" s="47"/>
    </row>
    <row r="11" spans="1:16" x14ac:dyDescent="0.25">
      <c r="A11" s="32"/>
      <c r="B11" s="33"/>
      <c r="C11" s="34"/>
      <c r="D11" s="35"/>
      <c r="E11" s="42"/>
      <c r="F11" s="23" t="s">
        <v>15</v>
      </c>
      <c r="G11" s="45" t="s">
        <v>15</v>
      </c>
      <c r="H11" s="46"/>
      <c r="I11" s="48"/>
      <c r="J11" s="26"/>
      <c r="K11" s="49">
        <v>1</v>
      </c>
      <c r="L11" s="49">
        <v>2</v>
      </c>
      <c r="M11" s="49">
        <v>3</v>
      </c>
      <c r="N11" s="49">
        <v>4</v>
      </c>
      <c r="O11" s="49">
        <v>5</v>
      </c>
      <c r="P11" s="49">
        <v>6</v>
      </c>
    </row>
    <row r="12" spans="1:16" hidden="1" x14ac:dyDescent="0.25">
      <c r="A12" s="22" t="s">
        <v>16</v>
      </c>
      <c r="B12" s="50" t="s">
        <v>17</v>
      </c>
      <c r="C12" s="25" t="s">
        <v>18</v>
      </c>
      <c r="D12" s="25" t="s">
        <v>19</v>
      </c>
      <c r="E12" s="51" t="s">
        <v>20</v>
      </c>
      <c r="F12" s="23" t="s">
        <v>21</v>
      </c>
      <c r="G12" s="52" t="s">
        <v>22</v>
      </c>
      <c r="H12" s="24" t="s">
        <v>23</v>
      </c>
      <c r="I12" s="53" t="s">
        <v>24</v>
      </c>
      <c r="J12" s="26" t="s">
        <v>25</v>
      </c>
      <c r="K12" s="54" t="s">
        <v>26</v>
      </c>
      <c r="L12" s="54" t="s">
        <v>27</v>
      </c>
      <c r="M12" s="54" t="s">
        <v>28</v>
      </c>
      <c r="N12" s="54" t="s">
        <v>29</v>
      </c>
      <c r="O12" s="54" t="s">
        <v>30</v>
      </c>
      <c r="P12" s="54" t="s">
        <v>31</v>
      </c>
    </row>
    <row r="13" spans="1:16" x14ac:dyDescent="0.25">
      <c r="A13" s="22">
        <v>85</v>
      </c>
      <c r="B13" s="50" t="s">
        <v>13</v>
      </c>
      <c r="C13" s="25">
        <f>Tabelle13[[#This Row],[Spalte1]]*60</f>
        <v>5100</v>
      </c>
      <c r="D13" s="25">
        <f>ROUND(Tabelle13[[#This Row],[Spalte22]]/4.348/5,0)</f>
        <v>235</v>
      </c>
      <c r="E13" s="55">
        <f>TIME(0,Tabelle13[[#This Row],[Spalte23]],0)</f>
        <v>0.16319444444444445</v>
      </c>
      <c r="F13" s="56">
        <f>Tabelle13[[#This Row],[Spalte7]]*12</f>
        <v>3.2666666666666666</v>
      </c>
      <c r="G13" s="57" t="s">
        <v>32</v>
      </c>
      <c r="H13" s="58">
        <f>TIME(0,ROUND(Tabelle13[[#This Row],[Spalte23]]*20/12,0),0)</f>
        <v>0.2722222222222222</v>
      </c>
      <c r="I13" s="53"/>
      <c r="J13" s="26"/>
      <c r="K13" s="59">
        <f>Tabelle13[[#This Row],[Spalte7]]</f>
        <v>0.2722222222222222</v>
      </c>
      <c r="L13" s="59">
        <f ca="1">Tabelle13[[#This Row],[Spalte10]]*L$13</f>
        <v>0.5444444444444444</v>
      </c>
      <c r="M13" s="59">
        <f ca="1">Tabelle13[[#This Row],[Spalte10]]*M$13</f>
        <v>0.81666666666666665</v>
      </c>
      <c r="N13" s="59">
        <f ca="1">Tabelle13[[#This Row],[Spalte10]]*N$13</f>
        <v>1.0888888888888888</v>
      </c>
      <c r="O13" s="59">
        <f ca="1">Tabelle13[[#This Row],[Spalte10]]*O$13</f>
        <v>1.3611111111111109</v>
      </c>
      <c r="P13" s="59">
        <f ca="1">Tabelle13[[#This Row],[Spalte10]]*P$13</f>
        <v>1.6333333333333333</v>
      </c>
    </row>
    <row r="14" spans="1:16" x14ac:dyDescent="0.25">
      <c r="A14" s="22">
        <v>80</v>
      </c>
      <c r="B14" s="50" t="s">
        <v>13</v>
      </c>
      <c r="C14" s="25">
        <f>Tabelle13[[#This Row],[Spalte1]]*60</f>
        <v>4800</v>
      </c>
      <c r="D14" s="25">
        <f>ROUND(Tabelle13[[#This Row],[Spalte22]]/4.348/5,0)</f>
        <v>221</v>
      </c>
      <c r="E14" s="55">
        <f>TIME(0,Tabelle13[[#This Row],[Spalte23]],0)</f>
        <v>0.1534722222222222</v>
      </c>
      <c r="F14" s="56">
        <f>Tabelle13[[#This Row],[Spalte7]]*12</f>
        <v>3.0666666666666673</v>
      </c>
      <c r="G14" s="57" t="s">
        <v>32</v>
      </c>
      <c r="H14" s="58">
        <f>TIME(0,ROUND(Tabelle13[[#This Row],[Spalte23]]*20/12,0),0)</f>
        <v>0.25555555555555559</v>
      </c>
      <c r="I14" s="53"/>
      <c r="J14" s="26"/>
      <c r="K14" s="59">
        <f>Tabelle13[[#This Row],[Spalte7]]</f>
        <v>0.25555555555555559</v>
      </c>
      <c r="L14" s="59">
        <f ca="1">Tabelle13[[#This Row],[Spalte10]]*L$13</f>
        <v>0.51111111111111118</v>
      </c>
      <c r="M14" s="59">
        <f ca="1">Tabelle13[[#This Row],[Spalte10]]*M$13</f>
        <v>0.76666666666666683</v>
      </c>
      <c r="N14" s="59">
        <f ca="1">Tabelle13[[#This Row],[Spalte10]]*N$13</f>
        <v>1.0222222222222224</v>
      </c>
      <c r="O14" s="59">
        <f ca="1">Tabelle13[[#This Row],[Spalte10]]*O$13</f>
        <v>1.2777777777777779</v>
      </c>
      <c r="P14" s="59">
        <f ca="1">Tabelle13[[#This Row],[Spalte10]]*P$13</f>
        <v>1.5333333333333337</v>
      </c>
    </row>
    <row r="15" spans="1:16" x14ac:dyDescent="0.25">
      <c r="A15" s="22">
        <v>75</v>
      </c>
      <c r="B15" s="50" t="s">
        <v>13</v>
      </c>
      <c r="C15" s="25">
        <f>Tabelle13[[#This Row],[Spalte1]]*60</f>
        <v>4500</v>
      </c>
      <c r="D15" s="25">
        <f>ROUND(Tabelle13[[#This Row],[Spalte22]]/4.348/5,0)</f>
        <v>207</v>
      </c>
      <c r="E15" s="55">
        <f>TIME(0,Tabelle13[[#This Row],[Spalte23]],0)</f>
        <v>0.14375000000000002</v>
      </c>
      <c r="F15" s="56">
        <f>Tabelle13[[#This Row],[Spalte7]]*12</f>
        <v>2.875</v>
      </c>
      <c r="G15" s="57" t="s">
        <v>32</v>
      </c>
      <c r="H15" s="58">
        <f>TIME(0,ROUND(Tabelle13[[#This Row],[Spalte23]]*20/12,0),0)</f>
        <v>0.23958333333333334</v>
      </c>
      <c r="I15" s="53"/>
      <c r="J15" s="26"/>
      <c r="K15" s="59">
        <f>Tabelle13[[#This Row],[Spalte7]]</f>
        <v>0.23958333333333334</v>
      </c>
      <c r="L15" s="59">
        <f ca="1">Tabelle13[[#This Row],[Spalte10]]*L$13</f>
        <v>0.47916666666666669</v>
      </c>
      <c r="M15" s="59">
        <f ca="1">Tabelle13[[#This Row],[Spalte10]]*M$13</f>
        <v>0.71875</v>
      </c>
      <c r="N15" s="59">
        <f ca="1">Tabelle13[[#This Row],[Spalte10]]*N$13</f>
        <v>0.95833333333333337</v>
      </c>
      <c r="O15" s="59">
        <f ca="1">Tabelle13[[#This Row],[Spalte10]]*O$13</f>
        <v>1.1979166666666667</v>
      </c>
      <c r="P15" s="59">
        <f ca="1">Tabelle13[[#This Row],[Spalte10]]*P$13</f>
        <v>1.4375</v>
      </c>
    </row>
    <row r="16" spans="1:16" x14ac:dyDescent="0.25">
      <c r="A16" s="22">
        <v>70</v>
      </c>
      <c r="B16" s="50" t="s">
        <v>13</v>
      </c>
      <c r="C16" s="25">
        <f>Tabelle13[[#This Row],[Spalte1]]*60</f>
        <v>4200</v>
      </c>
      <c r="D16" s="25">
        <f>ROUND(Tabelle13[[#This Row],[Spalte22]]/4.348/5,0)</f>
        <v>193</v>
      </c>
      <c r="E16" s="55">
        <f>TIME(0,Tabelle13[[#This Row],[Spalte23]],0)</f>
        <v>0.13402777777777777</v>
      </c>
      <c r="F16" s="56">
        <f>Tabelle13[[#This Row],[Spalte7]]*12</f>
        <v>2.6833333333333331</v>
      </c>
      <c r="G16" s="57" t="s">
        <v>32</v>
      </c>
      <c r="H16" s="58">
        <f>TIME(0,ROUND(Tabelle13[[#This Row],[Spalte23]]*20/12,0),0)</f>
        <v>0.22361111111111109</v>
      </c>
      <c r="I16" s="53"/>
      <c r="J16" s="26"/>
      <c r="K16" s="59">
        <f>Tabelle13[[#This Row],[Spalte7]]</f>
        <v>0.22361111111111109</v>
      </c>
      <c r="L16" s="59">
        <f ca="1">Tabelle13[[#This Row],[Spalte10]]*L$13</f>
        <v>0.44722222222222219</v>
      </c>
      <c r="M16" s="59">
        <f ca="1">Tabelle13[[#This Row],[Spalte10]]*M$13</f>
        <v>0.67083333333333328</v>
      </c>
      <c r="N16" s="59">
        <f ca="1">Tabelle13[[#This Row],[Spalte10]]*N$13</f>
        <v>0.89444444444444438</v>
      </c>
      <c r="O16" s="59">
        <f ca="1">Tabelle13[[#This Row],[Spalte10]]*O$13</f>
        <v>1.1180555555555554</v>
      </c>
      <c r="P16" s="59">
        <f ca="1">Tabelle13[[#This Row],[Spalte10]]*P$13</f>
        <v>1.3416666666666666</v>
      </c>
    </row>
    <row r="17" spans="1:16" x14ac:dyDescent="0.25">
      <c r="A17" s="22">
        <v>65</v>
      </c>
      <c r="B17" s="50" t="s">
        <v>13</v>
      </c>
      <c r="C17" s="25">
        <f>Tabelle13[[#This Row],[Spalte1]]*60</f>
        <v>3900</v>
      </c>
      <c r="D17" s="25">
        <f>ROUND(Tabelle13[[#This Row],[Spalte22]]/4.348/5,0)</f>
        <v>179</v>
      </c>
      <c r="E17" s="55">
        <f>TIME(0,Tabelle13[[#This Row],[Spalte23]],0)</f>
        <v>0.12430555555555556</v>
      </c>
      <c r="F17" s="56">
        <f>Tabelle13[[#This Row],[Spalte7]]*12</f>
        <v>2.4833333333333334</v>
      </c>
      <c r="G17" s="57" t="s">
        <v>32</v>
      </c>
      <c r="H17" s="58">
        <f>TIME(0,ROUND(Tabelle13[[#This Row],[Spalte23]]*20/12,0),0)</f>
        <v>0.20694444444444446</v>
      </c>
      <c r="I17" s="53"/>
      <c r="J17" s="26"/>
      <c r="K17" s="59">
        <f>Tabelle13[[#This Row],[Spalte7]]</f>
        <v>0.20694444444444446</v>
      </c>
      <c r="L17" s="59">
        <f ca="1">Tabelle13[[#This Row],[Spalte10]]*L$13</f>
        <v>0.41388888888888892</v>
      </c>
      <c r="M17" s="59">
        <f ca="1">Tabelle13[[#This Row],[Spalte10]]*M$13</f>
        <v>0.62083333333333335</v>
      </c>
      <c r="N17" s="59">
        <f ca="1">Tabelle13[[#This Row],[Spalte10]]*N$13</f>
        <v>0.82777777777777783</v>
      </c>
      <c r="O17" s="59">
        <f ca="1">Tabelle13[[#This Row],[Spalte10]]*O$13</f>
        <v>1.0347222222222223</v>
      </c>
      <c r="P17" s="59">
        <f ca="1">Tabelle13[[#This Row],[Spalte10]]*P$13</f>
        <v>1.2416666666666667</v>
      </c>
    </row>
    <row r="18" spans="1:16" x14ac:dyDescent="0.25">
      <c r="A18" s="22">
        <v>60</v>
      </c>
      <c r="B18" s="50" t="s">
        <v>13</v>
      </c>
      <c r="C18" s="25">
        <f>Tabelle13[[#This Row],[Spalte1]]*60</f>
        <v>3600</v>
      </c>
      <c r="D18" s="25">
        <f>ROUND(Tabelle13[[#This Row],[Spalte22]]/4.348/5,0)</f>
        <v>166</v>
      </c>
      <c r="E18" s="55">
        <f>TIME(0,Tabelle13[[#This Row],[Spalte23]],0)</f>
        <v>0.11527777777777777</v>
      </c>
      <c r="F18" s="56">
        <f>Tabelle13[[#This Row],[Spalte7]]*12</f>
        <v>2.3083333333333331</v>
      </c>
      <c r="G18" s="57" t="s">
        <v>32</v>
      </c>
      <c r="H18" s="58">
        <f>TIME(0,ROUND(Tabelle13[[#This Row],[Spalte23]]*20/12,0),0)</f>
        <v>0.19236111111111109</v>
      </c>
      <c r="I18" s="53"/>
      <c r="J18" s="26"/>
      <c r="K18" s="59">
        <f>Tabelle13[[#This Row],[Spalte7]]</f>
        <v>0.19236111111111109</v>
      </c>
      <c r="L18" s="59">
        <f ca="1">Tabelle13[[#This Row],[Spalte10]]*L$13</f>
        <v>0.38472222222222219</v>
      </c>
      <c r="M18" s="59">
        <f ca="1">Tabelle13[[#This Row],[Spalte10]]*M$13</f>
        <v>0.57708333333333328</v>
      </c>
      <c r="N18" s="59">
        <f ca="1">Tabelle13[[#This Row],[Spalte10]]*N$13</f>
        <v>0.76944444444444438</v>
      </c>
      <c r="O18" s="59">
        <f ca="1">Tabelle13[[#This Row],[Spalte10]]*O$13</f>
        <v>0.96180555555555547</v>
      </c>
      <c r="P18" s="59">
        <f ca="1">Tabelle13[[#This Row],[Spalte10]]*P$13</f>
        <v>1.1541666666666666</v>
      </c>
    </row>
    <row r="19" spans="1:16" x14ac:dyDescent="0.25">
      <c r="A19" s="22">
        <v>55</v>
      </c>
      <c r="B19" s="50" t="s">
        <v>13</v>
      </c>
      <c r="C19" s="25">
        <f>Tabelle13[[#This Row],[Spalte1]]*60</f>
        <v>3300</v>
      </c>
      <c r="D19" s="25">
        <f>ROUND(Tabelle13[[#This Row],[Spalte22]]/4.348/5,0)</f>
        <v>152</v>
      </c>
      <c r="E19" s="55">
        <f>TIME(0,Tabelle13[[#This Row],[Spalte23]],0)</f>
        <v>0.10555555555555556</v>
      </c>
      <c r="F19" s="56">
        <f>Tabelle13[[#This Row],[Spalte7]]*12</f>
        <v>2.1083333333333334</v>
      </c>
      <c r="G19" s="57" t="s">
        <v>32</v>
      </c>
      <c r="H19" s="58">
        <f>TIME(0,ROUND(Tabelle13[[#This Row],[Spalte23]]*20/12,0),0)</f>
        <v>0.17569444444444446</v>
      </c>
      <c r="I19" s="53"/>
      <c r="J19" s="26"/>
      <c r="K19" s="59">
        <f>Tabelle13[[#This Row],[Spalte7]]</f>
        <v>0.17569444444444446</v>
      </c>
      <c r="L19" s="59">
        <f ca="1">Tabelle13[[#This Row],[Spalte10]]*L$13</f>
        <v>0.35138888888888892</v>
      </c>
      <c r="M19" s="59">
        <f ca="1">Tabelle13[[#This Row],[Spalte10]]*M$13</f>
        <v>0.52708333333333335</v>
      </c>
      <c r="N19" s="59">
        <f ca="1">Tabelle13[[#This Row],[Spalte10]]*N$13</f>
        <v>0.70277777777777783</v>
      </c>
      <c r="O19" s="59">
        <f ca="1">Tabelle13[[#This Row],[Spalte10]]*O$13</f>
        <v>0.87847222222222232</v>
      </c>
      <c r="P19" s="59">
        <f ca="1">Tabelle13[[#This Row],[Spalte10]]*P$13</f>
        <v>1.0541666666666667</v>
      </c>
    </row>
    <row r="20" spans="1:16" x14ac:dyDescent="0.25">
      <c r="A20" s="22">
        <v>50</v>
      </c>
      <c r="B20" s="50" t="s">
        <v>13</v>
      </c>
      <c r="C20" s="25">
        <f>Tabelle13[[#This Row],[Spalte1]]*60</f>
        <v>3000</v>
      </c>
      <c r="D20" s="25">
        <f>ROUND(Tabelle13[[#This Row],[Spalte22]]/4.348/5,0)</f>
        <v>138</v>
      </c>
      <c r="E20" s="55">
        <f>TIME(0,Tabelle13[[#This Row],[Spalte23]],0)</f>
        <v>9.5833333333333326E-2</v>
      </c>
      <c r="F20" s="56">
        <f>Tabelle13[[#This Row],[Spalte7]]*12</f>
        <v>1.916666666666667</v>
      </c>
      <c r="G20" s="57" t="s">
        <v>32</v>
      </c>
      <c r="H20" s="58">
        <f>TIME(0,ROUND(Tabelle13[[#This Row],[Spalte23]]*20/12,0),0)</f>
        <v>0.15972222222222224</v>
      </c>
      <c r="I20" s="53"/>
      <c r="J20" s="26"/>
      <c r="K20" s="59">
        <f>Tabelle13[[#This Row],[Spalte7]]</f>
        <v>0.15972222222222224</v>
      </c>
      <c r="L20" s="59">
        <f ca="1">Tabelle13[[#This Row],[Spalte10]]*L$13</f>
        <v>0.31944444444444448</v>
      </c>
      <c r="M20" s="59">
        <f ca="1">Tabelle13[[#This Row],[Spalte10]]*M$13</f>
        <v>0.47916666666666674</v>
      </c>
      <c r="N20" s="59">
        <f ca="1">Tabelle13[[#This Row],[Spalte10]]*N$13</f>
        <v>0.63888888888888895</v>
      </c>
      <c r="O20" s="59">
        <f ca="1">Tabelle13[[#This Row],[Spalte10]]*O$13</f>
        <v>0.79861111111111116</v>
      </c>
      <c r="P20" s="59">
        <f ca="1">Tabelle13[[#This Row],[Spalte10]]*P$13</f>
        <v>0.95833333333333348</v>
      </c>
    </row>
    <row r="21" spans="1:16" x14ac:dyDescent="0.25">
      <c r="A21" s="22">
        <v>45</v>
      </c>
      <c r="B21" s="50" t="s">
        <v>13</v>
      </c>
      <c r="C21" s="25">
        <f>Tabelle13[[#This Row],[Spalte1]]*60</f>
        <v>2700</v>
      </c>
      <c r="D21" s="25">
        <f>ROUND(Tabelle13[[#This Row],[Spalte22]]/4.348/5,0)</f>
        <v>124</v>
      </c>
      <c r="E21" s="55">
        <f>TIME(0,Tabelle13[[#This Row],[Spalte23]],0)</f>
        <v>8.6111111111111124E-2</v>
      </c>
      <c r="F21" s="56">
        <f>Tabelle13[[#This Row],[Spalte7]]*12</f>
        <v>1.7250000000000001</v>
      </c>
      <c r="G21" s="57" t="s">
        <v>32</v>
      </c>
      <c r="H21" s="58">
        <f>TIME(0,ROUND(Tabelle13[[#This Row],[Spalte23]]*20/12,0),0)</f>
        <v>0.14375000000000002</v>
      </c>
      <c r="I21" s="53"/>
      <c r="J21" s="26"/>
      <c r="K21" s="59">
        <f>Tabelle13[[#This Row],[Spalte7]]</f>
        <v>0.14375000000000002</v>
      </c>
      <c r="L21" s="59">
        <f ca="1">Tabelle13[[#This Row],[Spalte10]]*L$13</f>
        <v>0.28750000000000003</v>
      </c>
      <c r="M21" s="59">
        <f ca="1">Tabelle13[[#This Row],[Spalte10]]*M$13</f>
        <v>0.43125000000000002</v>
      </c>
      <c r="N21" s="59">
        <f ca="1">Tabelle13[[#This Row],[Spalte10]]*N$13</f>
        <v>0.57500000000000007</v>
      </c>
      <c r="O21" s="59">
        <f ca="1">Tabelle13[[#This Row],[Spalte10]]*O$13</f>
        <v>0.71875000000000011</v>
      </c>
      <c r="P21" s="59">
        <f ca="1">Tabelle13[[#This Row],[Spalte10]]*P$13</f>
        <v>0.86250000000000004</v>
      </c>
    </row>
    <row r="22" spans="1:16" x14ac:dyDescent="0.25">
      <c r="A22" s="22">
        <v>40</v>
      </c>
      <c r="B22" s="50" t="s">
        <v>13</v>
      </c>
      <c r="C22" s="25">
        <f>Tabelle13[[#This Row],[Spalte1]]*60</f>
        <v>2400</v>
      </c>
      <c r="D22" s="25">
        <f>ROUND(Tabelle13[[#This Row],[Spalte22]]/4.348/5,0)</f>
        <v>110</v>
      </c>
      <c r="E22" s="55">
        <f>TIME(0,Tabelle13[[#This Row],[Spalte23]],0)</f>
        <v>7.6388888888888881E-2</v>
      </c>
      <c r="F22" s="56">
        <f>Tabelle13[[#This Row],[Spalte7]]*12</f>
        <v>1.5249999999999999</v>
      </c>
      <c r="G22" s="57" t="s">
        <v>32</v>
      </c>
      <c r="H22" s="58">
        <f>TIME(0,ROUND(Tabelle13[[#This Row],[Spalte23]]*20/12,0),0)</f>
        <v>0.12708333333333333</v>
      </c>
      <c r="I22" s="53"/>
      <c r="J22" s="26"/>
      <c r="K22" s="59">
        <f>Tabelle13[[#This Row],[Spalte7]]</f>
        <v>0.12708333333333333</v>
      </c>
      <c r="L22" s="59">
        <f ca="1">Tabelle13[[#This Row],[Spalte10]]*L$13</f>
        <v>0.25416666666666665</v>
      </c>
      <c r="M22" s="59">
        <f ca="1">Tabelle13[[#This Row],[Spalte10]]*M$13</f>
        <v>0.38124999999999998</v>
      </c>
      <c r="N22" s="59">
        <f ca="1">Tabelle13[[#This Row],[Spalte10]]*N$13</f>
        <v>0.5083333333333333</v>
      </c>
      <c r="O22" s="59">
        <f ca="1">Tabelle13[[#This Row],[Spalte10]]*O$13</f>
        <v>0.63541666666666663</v>
      </c>
      <c r="P22" s="59">
        <f ca="1">Tabelle13[[#This Row],[Spalte10]]*P$13</f>
        <v>0.76249999999999996</v>
      </c>
    </row>
    <row r="23" spans="1:16" x14ac:dyDescent="0.25">
      <c r="A23" s="22">
        <v>35</v>
      </c>
      <c r="B23" s="50" t="s">
        <v>13</v>
      </c>
      <c r="C23" s="25">
        <f>Tabelle13[[#This Row],[Spalte1]]*60</f>
        <v>2100</v>
      </c>
      <c r="D23" s="25">
        <f>ROUND(Tabelle13[[#This Row],[Spalte22]]/4.348/5,0)</f>
        <v>97</v>
      </c>
      <c r="E23" s="55">
        <f>TIME(0,Tabelle13[[#This Row],[Spalte23]],0)</f>
        <v>6.7361111111111108E-2</v>
      </c>
      <c r="F23" s="56">
        <f>Tabelle13[[#This Row],[Spalte7]]*12</f>
        <v>1.35</v>
      </c>
      <c r="G23" s="57" t="s">
        <v>32</v>
      </c>
      <c r="H23" s="58">
        <f>TIME(0,ROUND(Tabelle13[[#This Row],[Spalte23]]*20/12,0),0)</f>
        <v>0.1125</v>
      </c>
      <c r="I23" s="53"/>
      <c r="J23" s="26"/>
      <c r="K23" s="59">
        <f>Tabelle13[[#This Row],[Spalte7]]</f>
        <v>0.1125</v>
      </c>
      <c r="L23" s="59">
        <f ca="1">Tabelle13[[#This Row],[Spalte10]]*L$13</f>
        <v>0.22500000000000001</v>
      </c>
      <c r="M23" s="59">
        <f ca="1">Tabelle13[[#This Row],[Spalte10]]*M$13</f>
        <v>0.33750000000000002</v>
      </c>
      <c r="N23" s="59">
        <f ca="1">Tabelle13[[#This Row],[Spalte10]]*N$13</f>
        <v>0.45</v>
      </c>
      <c r="O23" s="59">
        <f ca="1">Tabelle13[[#This Row],[Spalte10]]*O$13</f>
        <v>0.5625</v>
      </c>
      <c r="P23" s="59">
        <f ca="1">Tabelle13[[#This Row],[Spalte10]]*P$13</f>
        <v>0.67500000000000004</v>
      </c>
    </row>
    <row r="24" spans="1:16" x14ac:dyDescent="0.25">
      <c r="A24" s="22">
        <v>30</v>
      </c>
      <c r="B24" s="50" t="s">
        <v>13</v>
      </c>
      <c r="C24" s="25">
        <f>Tabelle13[[#This Row],[Spalte1]]*60</f>
        <v>1800</v>
      </c>
      <c r="D24" s="25">
        <f>ROUND(Tabelle13[[#This Row],[Spalte22]]/4.348/5,0)</f>
        <v>83</v>
      </c>
      <c r="E24" s="55">
        <f>TIME(0,Tabelle13[[#This Row],[Spalte23]],0)</f>
        <v>5.7638888888888885E-2</v>
      </c>
      <c r="F24" s="56">
        <f>Tabelle13[[#This Row],[Spalte7]]*12</f>
        <v>1.1499999999999999</v>
      </c>
      <c r="G24" s="57" t="s">
        <v>32</v>
      </c>
      <c r="H24" s="58">
        <f>TIME(0,ROUND(Tabelle13[[#This Row],[Spalte23]]*20/12,0),0)</f>
        <v>9.5833333333333326E-2</v>
      </c>
      <c r="I24" s="53"/>
      <c r="J24" s="26"/>
      <c r="K24" s="59">
        <f>Tabelle13[[#This Row],[Spalte7]]</f>
        <v>9.5833333333333326E-2</v>
      </c>
      <c r="L24" s="59">
        <f ca="1">Tabelle13[[#This Row],[Spalte10]]*L$13</f>
        <v>0.19166666666666665</v>
      </c>
      <c r="M24" s="59">
        <f ca="1">Tabelle13[[#This Row],[Spalte10]]*M$13</f>
        <v>0.28749999999999998</v>
      </c>
      <c r="N24" s="59">
        <f ca="1">Tabelle13[[#This Row],[Spalte10]]*N$13</f>
        <v>0.3833333333333333</v>
      </c>
      <c r="O24" s="59">
        <f ca="1">Tabelle13[[#This Row],[Spalte10]]*O$13</f>
        <v>0.47916666666666663</v>
      </c>
      <c r="P24" s="59">
        <f ca="1">Tabelle13[[#This Row],[Spalte10]]*P$13</f>
        <v>0.57499999999999996</v>
      </c>
    </row>
    <row r="25" spans="1:16" x14ac:dyDescent="0.25">
      <c r="A25" s="22">
        <v>25</v>
      </c>
      <c r="B25" s="50" t="s">
        <v>13</v>
      </c>
      <c r="C25" s="25">
        <f>Tabelle13[[#This Row],[Spalte1]]*60</f>
        <v>1500</v>
      </c>
      <c r="D25" s="25">
        <f>ROUND(Tabelle13[[#This Row],[Spalte22]]/4.348/5,0)</f>
        <v>69</v>
      </c>
      <c r="E25" s="55">
        <f>TIME(0,Tabelle13[[#This Row],[Spalte23]],0)</f>
        <v>4.7916666666666663E-2</v>
      </c>
      <c r="F25" s="56">
        <f>Tabelle13[[#This Row],[Spalte7]]*12</f>
        <v>0.95833333333333348</v>
      </c>
      <c r="G25" s="57" t="s">
        <v>32</v>
      </c>
      <c r="H25" s="58">
        <f>TIME(0,ROUND(Tabelle13[[#This Row],[Spalte23]]*20/12,0),0)</f>
        <v>7.9861111111111119E-2</v>
      </c>
      <c r="I25" s="53"/>
      <c r="J25" s="26"/>
      <c r="K25" s="59">
        <f>Tabelle13[[#This Row],[Spalte7]]</f>
        <v>7.9861111111111119E-2</v>
      </c>
      <c r="L25" s="59">
        <f ca="1">Tabelle13[[#This Row],[Spalte10]]*L$13</f>
        <v>0.15972222222222224</v>
      </c>
      <c r="M25" s="59">
        <f ca="1">Tabelle13[[#This Row],[Spalte10]]*M$13</f>
        <v>0.23958333333333337</v>
      </c>
      <c r="N25" s="59">
        <f ca="1">Tabelle13[[#This Row],[Spalte10]]*N$13</f>
        <v>0.31944444444444448</v>
      </c>
      <c r="O25" s="59">
        <f ca="1">Tabelle13[[#This Row],[Spalte10]]*O$13</f>
        <v>0.39930555555555558</v>
      </c>
      <c r="P25" s="59">
        <f ca="1">Tabelle13[[#This Row],[Spalte10]]*P$13</f>
        <v>0.47916666666666674</v>
      </c>
    </row>
    <row r="26" spans="1:16" x14ac:dyDescent="0.25">
      <c r="A26" s="22">
        <v>20</v>
      </c>
      <c r="B26" s="50" t="s">
        <v>13</v>
      </c>
      <c r="C26" s="25">
        <f>Tabelle13[[#This Row],[Spalte1]]*60</f>
        <v>1200</v>
      </c>
      <c r="D26" s="25">
        <f>ROUND(Tabelle13[[#This Row],[Spalte22]]/4.348/5,0)</f>
        <v>55</v>
      </c>
      <c r="E26" s="55">
        <f>TIME(0,Tabelle13[[#This Row],[Spalte23]],0)</f>
        <v>3.8194444444444441E-2</v>
      </c>
      <c r="F26" s="56">
        <f>Tabelle13[[#This Row],[Spalte7]]*12</f>
        <v>0.76666666666666683</v>
      </c>
      <c r="G26" s="57" t="s">
        <v>32</v>
      </c>
      <c r="H26" s="58">
        <f>TIME(0,ROUND(Tabelle13[[#This Row],[Spalte23]]*20/12,0),0)</f>
        <v>6.3888888888888898E-2</v>
      </c>
      <c r="I26" s="53"/>
      <c r="J26" s="26"/>
      <c r="K26" s="59">
        <f>Tabelle13[[#This Row],[Spalte7]]</f>
        <v>6.3888888888888898E-2</v>
      </c>
      <c r="L26" s="59">
        <f ca="1">Tabelle13[[#This Row],[Spalte10]]*L$13</f>
        <v>0.1277777777777778</v>
      </c>
      <c r="M26" s="59">
        <f ca="1">Tabelle13[[#This Row],[Spalte10]]*M$13</f>
        <v>0.19166666666666671</v>
      </c>
      <c r="N26" s="59">
        <f ca="1">Tabelle13[[#This Row],[Spalte10]]*N$13</f>
        <v>0.25555555555555559</v>
      </c>
      <c r="O26" s="59">
        <f ca="1">Tabelle13[[#This Row],[Spalte10]]*O$13</f>
        <v>0.31944444444444448</v>
      </c>
      <c r="P26" s="59">
        <f ca="1">Tabelle13[[#This Row],[Spalte10]]*P$13</f>
        <v>0.38333333333333341</v>
      </c>
    </row>
    <row r="27" spans="1:16" x14ac:dyDescent="0.25">
      <c r="A27" s="22">
        <v>15</v>
      </c>
      <c r="B27" s="50" t="s">
        <v>13</v>
      </c>
      <c r="C27" s="25">
        <f>Tabelle13[[#This Row],[Spalte1]]*60</f>
        <v>900</v>
      </c>
      <c r="D27" s="25">
        <f>ROUND(Tabelle13[[#This Row],[Spalte22]]/4.348/5,0)</f>
        <v>41</v>
      </c>
      <c r="E27" s="55">
        <f>TIME(0,Tabelle13[[#This Row],[Spalte23]],0)</f>
        <v>2.8472222222222222E-2</v>
      </c>
      <c r="F27" s="56">
        <f>Tabelle13[[#This Row],[Spalte7]]*12</f>
        <v>0.56666666666666665</v>
      </c>
      <c r="G27" s="57" t="s">
        <v>32</v>
      </c>
      <c r="H27" s="58">
        <f>TIME(0,ROUND(Tabelle13[[#This Row],[Spalte23]]*20/12,0),0)</f>
        <v>4.7222222222222221E-2</v>
      </c>
      <c r="I27" s="53"/>
      <c r="J27" s="26"/>
      <c r="K27" s="59">
        <f>Tabelle13[[#This Row],[Spalte7]]</f>
        <v>4.7222222222222221E-2</v>
      </c>
      <c r="L27" s="59">
        <f ca="1">Tabelle13[[#This Row],[Spalte10]]*L$13</f>
        <v>9.4444444444444442E-2</v>
      </c>
      <c r="M27" s="59">
        <f ca="1">Tabelle13[[#This Row],[Spalte10]]*M$13</f>
        <v>0.14166666666666666</v>
      </c>
      <c r="N27" s="59">
        <f ca="1">Tabelle13[[#This Row],[Spalte10]]*N$13</f>
        <v>0.18888888888888888</v>
      </c>
      <c r="O27" s="59">
        <f ca="1">Tabelle13[[#This Row],[Spalte10]]*O$13</f>
        <v>0.2361111111111111</v>
      </c>
      <c r="P27" s="59">
        <f ca="1">Tabelle13[[#This Row],[Spalte10]]*P$13</f>
        <v>0.28333333333333333</v>
      </c>
    </row>
    <row r="28" spans="1:16" x14ac:dyDescent="0.25">
      <c r="A28" s="22">
        <v>10</v>
      </c>
      <c r="B28" s="50" t="s">
        <v>13</v>
      </c>
      <c r="C28" s="25">
        <f>Tabelle13[[#This Row],[Spalte1]]*60</f>
        <v>600</v>
      </c>
      <c r="D28" s="25">
        <f>ROUND(Tabelle13[[#This Row],[Spalte22]]/4.348/5,0)</f>
        <v>28</v>
      </c>
      <c r="E28" s="55">
        <f>TIME(0,Tabelle13[[#This Row],[Spalte23]],0)</f>
        <v>1.9444444444444445E-2</v>
      </c>
      <c r="F28" s="56">
        <f>Tabelle13[[#This Row],[Spalte7]]*12</f>
        <v>0.39166666666666672</v>
      </c>
      <c r="G28" s="57" t="s">
        <v>32</v>
      </c>
      <c r="H28" s="58">
        <f>TIME(0,ROUND(Tabelle13[[#This Row],[Spalte23]]*20/12,0),0)</f>
        <v>3.2638888888888891E-2</v>
      </c>
      <c r="I28" s="53"/>
      <c r="J28" s="26"/>
      <c r="K28" s="59">
        <f>Tabelle13[[#This Row],[Spalte7]]</f>
        <v>3.2638888888888891E-2</v>
      </c>
      <c r="L28" s="59">
        <f ca="1">Tabelle13[[#This Row],[Spalte10]]*L$13</f>
        <v>6.5277777777777782E-2</v>
      </c>
      <c r="M28" s="59">
        <f ca="1">Tabelle13[[#This Row],[Spalte10]]*M$13</f>
        <v>9.791666666666668E-2</v>
      </c>
      <c r="N28" s="59">
        <f ca="1">Tabelle13[[#This Row],[Spalte10]]*N$13</f>
        <v>0.13055555555555556</v>
      </c>
      <c r="O28" s="59">
        <f ca="1">Tabelle13[[#This Row],[Spalte10]]*O$13</f>
        <v>0.16319444444444445</v>
      </c>
      <c r="P28" s="59">
        <f ca="1">Tabelle13[[#This Row],[Spalte10]]*P$13</f>
        <v>0.19583333333333336</v>
      </c>
    </row>
    <row r="29" spans="1:16" ht="15.75" thickBot="1" x14ac:dyDescent="0.3">
      <c r="A29" s="60">
        <v>5</v>
      </c>
      <c r="B29" s="61" t="s">
        <v>13</v>
      </c>
      <c r="C29" s="62">
        <f>Tabelle13[[#This Row],[Spalte1]]*60</f>
        <v>300</v>
      </c>
      <c r="D29" s="62">
        <f>ROUND(Tabelle13[[#This Row],[Spalte22]]/4.348/5,0)</f>
        <v>14</v>
      </c>
      <c r="E29" s="63">
        <f>TIME(0,Tabelle13[[#This Row],[Spalte23]],0)</f>
        <v>9.7222222222222224E-3</v>
      </c>
      <c r="F29" s="64">
        <f>Tabelle13[[#This Row],[Spalte7]]*12</f>
        <v>0.19166666666666671</v>
      </c>
      <c r="G29" s="65" t="s">
        <v>32</v>
      </c>
      <c r="H29" s="66">
        <f>TIME(0,ROUND(Tabelle13[[#This Row],[Spalte23]]*20/12,0),0)</f>
        <v>1.5972222222222224E-2</v>
      </c>
      <c r="I29" s="67"/>
      <c r="J29" s="62"/>
      <c r="K29" s="68">
        <f>Tabelle13[[#This Row],[Spalte7]]</f>
        <v>1.5972222222222224E-2</v>
      </c>
      <c r="L29" s="68">
        <f ca="1">Tabelle13[[#This Row],[Spalte10]]*L$13</f>
        <v>3.1944444444444449E-2</v>
      </c>
      <c r="M29" s="68">
        <f ca="1">Tabelle13[[#This Row],[Spalte10]]*M$13</f>
        <v>4.7916666666666677E-2</v>
      </c>
      <c r="N29" s="68">
        <f ca="1">Tabelle13[[#This Row],[Spalte10]]*N$13</f>
        <v>6.3888888888888898E-2</v>
      </c>
      <c r="O29" s="68">
        <f ca="1">Tabelle13[[#This Row],[Spalte10]]*O$13</f>
        <v>7.9861111111111119E-2</v>
      </c>
      <c r="P29" s="68">
        <f ca="1">Tabelle13[[#This Row],[Spalte10]]*P$13</f>
        <v>9.5833333333333354E-2</v>
      </c>
    </row>
    <row r="30" spans="1:16" x14ac:dyDescent="0.25">
      <c r="A30" s="2"/>
      <c r="E30" s="10"/>
      <c r="F30" s="1"/>
      <c r="G30" s="11"/>
      <c r="H30" s="12"/>
      <c r="I30" s="13"/>
      <c r="K30" s="8"/>
      <c r="L30" s="8"/>
      <c r="M30" s="8"/>
      <c r="N30" s="8"/>
      <c r="O30" s="8"/>
      <c r="P30" s="8"/>
    </row>
    <row r="31" spans="1:16" x14ac:dyDescent="0.25">
      <c r="A31" s="14">
        <v>27.5</v>
      </c>
      <c r="B31" s="5" t="s">
        <v>13</v>
      </c>
      <c r="C31" s="15">
        <f>A31*60</f>
        <v>1650</v>
      </c>
      <c r="D31" s="15">
        <f>ROUND(C31/4.348/5,0)</f>
        <v>76</v>
      </c>
      <c r="E31" s="16">
        <f>TIME(0,D31,0)</f>
        <v>5.2777777777777778E-2</v>
      </c>
      <c r="F31" s="17">
        <f>E31*20</f>
        <v>1.0555555555555556</v>
      </c>
      <c r="G31" s="6" t="s">
        <v>32</v>
      </c>
      <c r="H31" s="18">
        <f>TIME(0,ROUND(D31*20/12,0),0)</f>
        <v>8.819444444444445E-2</v>
      </c>
      <c r="I31" s="7"/>
      <c r="K31" s="9">
        <f>H31</f>
        <v>8.819444444444445E-2</v>
      </c>
      <c r="L31" s="9">
        <f>K31*L11</f>
        <v>0.1763888888888889</v>
      </c>
      <c r="M31" s="9">
        <f>H31*M11</f>
        <v>0.26458333333333334</v>
      </c>
      <c r="N31" s="9">
        <f>H31*N11</f>
        <v>0.3527777777777778</v>
      </c>
      <c r="O31" s="9">
        <f>H31*O11</f>
        <v>0.44097222222222227</v>
      </c>
      <c r="P31" s="9">
        <f>H31*P11</f>
        <v>0.52916666666666667</v>
      </c>
    </row>
    <row r="32" spans="1:16" x14ac:dyDescent="0.25">
      <c r="G32" s="3"/>
      <c r="H32" s="4"/>
      <c r="I32" s="4"/>
    </row>
    <row r="33" spans="1:16" x14ac:dyDescent="0.25">
      <c r="A33" s="19" t="s">
        <v>33</v>
      </c>
      <c r="G33" s="3"/>
      <c r="H33" s="4"/>
      <c r="I33" s="4"/>
    </row>
    <row r="34" spans="1:16" ht="57" customHeight="1" x14ac:dyDescent="0.25">
      <c r="A34" s="20" t="s">
        <v>35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</sheetData>
  <sheetProtection algorithmName="SHA-512" hashValue="4AUmmOm72eFRKaWutkt0dTIdblx4v+iIXfreP/cIZ+458Z4TgjKz2SK+b8wkS3aGIJmA5WmR0oa0FyTOQk1alQ==" saltValue="e9Rf2sobSCxeLZPSm5McBg==" spinCount="100000" sheet="1" objects="1" scenarios="1"/>
  <protectedRanges>
    <protectedRange algorithmName="SHA-512" hashValue="z7fLGJ9etyaW8xyV4HLbzgTyBeAn7Pkd8i59jwew20ksRwSGiQ/iuOuuNid3MHf3zLfKZaLlJCspvPEfFlT4rA==" saltValue="qW9blENuJg8jy1BCkDs1Ew==" spinCount="100000" sqref="A1:P29" name="Bereich1"/>
  </protectedRanges>
  <mergeCells count="14">
    <mergeCell ref="G10:I10"/>
    <mergeCell ref="K10:P10"/>
    <mergeCell ref="G11:I11"/>
    <mergeCell ref="A34:P34"/>
    <mergeCell ref="A5:F5"/>
    <mergeCell ref="G5:P5"/>
    <mergeCell ref="A7:B11"/>
    <mergeCell ref="C7:C11"/>
    <mergeCell ref="D7:D11"/>
    <mergeCell ref="E7:E11"/>
    <mergeCell ref="F7:I9"/>
    <mergeCell ref="K7:P7"/>
    <mergeCell ref="K8:P8"/>
    <mergeCell ref="K9:P9"/>
  </mergeCells>
  <pageMargins left="0.7" right="0.7" top="0.78740157499999996" bottom="0.78740157499999996" header="0.3" footer="0.3"/>
  <pageSetup paperSize="9" scale="8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Paedagogische Hochschule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Dommel Cornelius</dc:creator>
  <cp:lastModifiedBy>Dommel Cornelius</cp:lastModifiedBy>
  <cp:lastPrinted>2023-03-06T11:26:00Z</cp:lastPrinted>
  <dcterms:created xsi:type="dcterms:W3CDTF">2023-03-06T11:14:13Z</dcterms:created>
  <dcterms:modified xsi:type="dcterms:W3CDTF">2024-05-16T10:21:00Z</dcterms:modified>
</cp:coreProperties>
</file>